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750" windowHeight="1048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Sheet1!$A$1:$P$13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<sst xmlns="http://schemas.openxmlformats.org/spreadsheetml/2006/main" count="27" uniqueCount="27">
  <si>
    <t>遂宁市安居区商混站建设项目(一期)劳务费用</t>
  </si>
  <si>
    <t>序号</t>
  </si>
  <si>
    <t>标段/单体名称</t>
  </si>
  <si>
    <t>建筑面积（㎡）</t>
  </si>
  <si>
    <t>土建+安装工程劳务人材机直接费用（元）</t>
  </si>
  <si>
    <t>直接费下浮12%</t>
  </si>
  <si>
    <t>不可竞争费用（元）</t>
  </si>
  <si>
    <t>土建+安装工程劳务分包人材机平米指标（元）</t>
  </si>
  <si>
    <t>中标费用</t>
  </si>
  <si>
    <t>毛利率</t>
  </si>
  <si>
    <t>劳务分人工费含调差（元）</t>
  </si>
  <si>
    <t>劳务分包材料（元）</t>
  </si>
  <si>
    <t>劳务分机械费（元）</t>
  </si>
  <si>
    <t>小计</t>
  </si>
  <si>
    <t>规费（4.8%）</t>
  </si>
  <si>
    <t>安文费（15元/㎡）</t>
  </si>
  <si>
    <t>税金（3%）</t>
  </si>
  <si>
    <t>小计（元）</t>
  </si>
  <si>
    <t>平米指标</t>
  </si>
  <si>
    <t>综合楼</t>
  </si>
  <si>
    <t>1号楼</t>
  </si>
  <si>
    <t>门卫室</t>
  </si>
  <si>
    <t>2号楼</t>
  </si>
  <si>
    <t>厂房</t>
  </si>
  <si>
    <t>3号楼</t>
  </si>
  <si>
    <t>合计（元）</t>
  </si>
  <si>
    <t xml:space="preserve">说明：
1、本次劳务招标范围：1#2#3楼；
2、土建工程除：防水保温、门窗幕墙外的全部施工项；
3、安装工程招标范围：强弱电工程、给排水工程；
4、以上需招标工程周转铺材详见各栋材料表；
5、规费按四川省2020清单计价规范Ⅳ档施工专业承包劳务分包资质4.8%计取；
6、安全文明施工费按建筑面积15元/㎡计取；
7、税金按简易计税3%增值税专用发票计取。
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</si>
</sst>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0"/>
      <color indexed="8"/>
      <name val="宋体"/>
      <charset val="134"/>
    </font>
    <font>
      <b/>
      <sz val="9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2"/>
      <color indexed="8"/>
      <name val="宋体"/>
      <charset val="134"/>
    </font>
    <font>
      <b/>
      <sz val="9"/>
      <color indexed="8"/>
      <name val="宋体"/>
      <charset val="134"/>
    </font>
    <font>
      <b/>
      <sz val="12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/>
      <top style="thin">
        <color indexed="8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/>
      <top style="thin">
        <color indexed="8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19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20" applyNumberFormat="0" applyFill="0" applyAlignment="0" applyProtection="0">
      <alignment vertical="center"/>
    </xf>
    <xf numFmtId="0" fontId="16" fillId="0" borderId="20" applyNumberFormat="0" applyFill="0" applyAlignment="0" applyProtection="0">
      <alignment vertical="center"/>
    </xf>
    <xf numFmtId="0" fontId="17" fillId="0" borderId="21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22" applyNumberFormat="0" applyAlignment="0" applyProtection="0">
      <alignment vertical="center"/>
    </xf>
    <xf numFmtId="0" fontId="19" fillId="5" borderId="23" applyNumberFormat="0" applyAlignment="0" applyProtection="0">
      <alignment vertical="center"/>
    </xf>
    <xf numFmtId="0" fontId="20" fillId="5" borderId="22" applyNumberFormat="0" applyAlignment="0" applyProtection="0">
      <alignment vertical="center"/>
    </xf>
    <xf numFmtId="0" fontId="21" fillId="6" borderId="24" applyNumberFormat="0" applyAlignment="0" applyProtection="0">
      <alignment vertical="center"/>
    </xf>
    <xf numFmtId="0" fontId="22" fillId="0" borderId="25" applyNumberFormat="0" applyFill="0" applyAlignment="0" applyProtection="0">
      <alignment vertical="center"/>
    </xf>
    <xf numFmtId="0" fontId="23" fillId="0" borderId="26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10" fontId="0" fillId="0" borderId="0" xfId="0" applyNumberForma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  <xf numFmtId="176" fontId="6" fillId="0" borderId="8" xfId="0" applyNumberFormat="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/>
    </xf>
    <xf numFmtId="176" fontId="8" fillId="0" borderId="4" xfId="0" applyNumberFormat="1" applyFont="1" applyFill="1" applyBorder="1" applyAlignment="1">
      <alignment horizontal="center" vertical="center"/>
    </xf>
    <xf numFmtId="0" fontId="9" fillId="0" borderId="0" xfId="0" applyFont="1" applyFill="1" applyAlignment="1">
      <alignment horizontal="left" vertical="top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0" fontId="5" fillId="0" borderId="4" xfId="0" applyNumberFormat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176" fontId="6" fillId="0" borderId="14" xfId="0" applyNumberFormat="1" applyFont="1" applyFill="1" applyBorder="1" applyAlignment="1">
      <alignment horizontal="center" vertical="center" wrapText="1"/>
    </xf>
    <xf numFmtId="176" fontId="6" fillId="0" borderId="15" xfId="0" applyNumberFormat="1" applyFont="1" applyFill="1" applyBorder="1" applyAlignment="1">
      <alignment horizontal="center" vertical="center" wrapText="1"/>
    </xf>
    <xf numFmtId="10" fontId="0" fillId="0" borderId="4" xfId="0" applyNumberFormat="1" applyBorder="1">
      <alignment vertical="center"/>
    </xf>
    <xf numFmtId="0" fontId="6" fillId="0" borderId="16" xfId="0" applyFont="1" applyFill="1" applyBorder="1" applyAlignment="1">
      <alignment horizontal="center" vertical="center" wrapText="1"/>
    </xf>
    <xf numFmtId="176" fontId="6" fillId="0" borderId="17" xfId="0" applyNumberFormat="1" applyFont="1" applyFill="1" applyBorder="1" applyAlignment="1">
      <alignment horizontal="center" vertical="center" wrapText="1"/>
    </xf>
    <xf numFmtId="176" fontId="6" fillId="0" borderId="18" xfId="0" applyNumberFormat="1" applyFont="1" applyFill="1" applyBorder="1" applyAlignment="1">
      <alignment horizontal="center" vertical="center" wrapText="1"/>
    </xf>
    <xf numFmtId="10" fontId="0" fillId="0" borderId="4" xfId="0" applyNumberForma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3"/>
  <sheetViews>
    <sheetView tabSelected="1" workbookViewId="0">
      <selection activeCell="O2" sqref="O2:O3"/>
    </sheetView>
  </sheetViews>
  <sheetFormatPr defaultColWidth="9" defaultRowHeight="14"/>
  <cols>
    <col min="5" max="5" width="14"/>
    <col min="6" max="6" width="12.8909090909091"/>
    <col min="7" max="7" width="11.7727272727273"/>
    <col min="8" max="8" width="12.7727272727273" customWidth="1"/>
    <col min="9" max="9" width="12.1272727272727" customWidth="1"/>
    <col min="10" max="10" width="14.1090909090909"/>
    <col min="11" max="11" width="10.6636363636364"/>
    <col min="12" max="12" width="12.8909090909091"/>
    <col min="13" max="13" width="12.8909090909091" customWidth="1"/>
    <col min="15" max="15" width="7.87272727272727" customWidth="1"/>
    <col min="16" max="16" width="9.54545454545454" style="1" customWidth="1"/>
  </cols>
  <sheetData>
    <row r="1" ht="54" customHeight="1" spans="1:16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ht="36" customHeight="1" spans="1:16">
      <c r="A2" s="3" t="s">
        <v>1</v>
      </c>
      <c r="B2" s="4" t="s">
        <v>2</v>
      </c>
      <c r="C2" s="5"/>
      <c r="D2" s="3" t="s">
        <v>3</v>
      </c>
      <c r="E2" s="6" t="s">
        <v>4</v>
      </c>
      <c r="F2" s="6"/>
      <c r="G2" s="6"/>
      <c r="H2" s="6"/>
      <c r="I2" s="6" t="s">
        <v>5</v>
      </c>
      <c r="J2" s="21" t="s">
        <v>6</v>
      </c>
      <c r="K2" s="21"/>
      <c r="L2" s="22"/>
      <c r="M2" s="23" t="s">
        <v>7</v>
      </c>
      <c r="N2" s="23"/>
      <c r="O2" s="24" t="s">
        <v>8</v>
      </c>
      <c r="P2" s="25" t="s">
        <v>9</v>
      </c>
    </row>
    <row r="3" ht="28" customHeight="1" spans="1:16">
      <c r="A3" s="7"/>
      <c r="B3" s="8"/>
      <c r="C3" s="9"/>
      <c r="D3" s="7"/>
      <c r="E3" s="10" t="s">
        <v>10</v>
      </c>
      <c r="F3" s="11" t="s">
        <v>11</v>
      </c>
      <c r="G3" s="11" t="s">
        <v>12</v>
      </c>
      <c r="H3" s="12" t="s">
        <v>13</v>
      </c>
      <c r="I3" s="6"/>
      <c r="J3" s="26" t="s">
        <v>14</v>
      </c>
      <c r="K3" s="12" t="s">
        <v>15</v>
      </c>
      <c r="L3" s="12" t="s">
        <v>16</v>
      </c>
      <c r="M3" s="27" t="s">
        <v>17</v>
      </c>
      <c r="N3" s="27" t="s">
        <v>18</v>
      </c>
      <c r="O3" s="28"/>
      <c r="P3" s="25"/>
    </row>
    <row r="4" ht="28" customHeight="1" spans="1:16">
      <c r="A4" s="13">
        <v>1</v>
      </c>
      <c r="B4" s="14" t="s">
        <v>19</v>
      </c>
      <c r="C4" s="14" t="s">
        <v>20</v>
      </c>
      <c r="D4" s="15">
        <v>5069.83</v>
      </c>
      <c r="E4" s="16">
        <v>3329844.76</v>
      </c>
      <c r="F4" s="16">
        <v>366894.39</v>
      </c>
      <c r="G4" s="16">
        <v>167798.25</v>
      </c>
      <c r="H4" s="17">
        <f>SUM(E4:G4)</f>
        <v>3864537.4</v>
      </c>
      <c r="I4" s="17">
        <f>H4*0.88</f>
        <v>3400792.912</v>
      </c>
      <c r="J4" s="29">
        <f>110666.18+7232.93</f>
        <v>117899.11</v>
      </c>
      <c r="K4" s="29">
        <f>D4*15</f>
        <v>76047.45</v>
      </c>
      <c r="L4" s="30">
        <f>SUM(I4:K4)*3%</f>
        <v>107842.18416</v>
      </c>
      <c r="M4" s="31">
        <f>SUM(I4:L4)</f>
        <v>3702581.65616</v>
      </c>
      <c r="N4" s="31">
        <f>M4/D4</f>
        <v>730.316727811386</v>
      </c>
      <c r="O4" s="32"/>
      <c r="P4" s="33" t="e">
        <f>1-N4/O4</f>
        <v>#DIV/0!</v>
      </c>
    </row>
    <row r="5" ht="28" customHeight="1" spans="1:16">
      <c r="A5" s="13">
        <v>2</v>
      </c>
      <c r="B5" s="14" t="s">
        <v>21</v>
      </c>
      <c r="C5" s="14" t="s">
        <v>22</v>
      </c>
      <c r="D5" s="15">
        <v>218.55</v>
      </c>
      <c r="E5" s="16">
        <v>191397</v>
      </c>
      <c r="F5" s="16">
        <v>15320.11</v>
      </c>
      <c r="G5" s="16">
        <v>6012.25</v>
      </c>
      <c r="H5" s="17">
        <f>SUM(E5:G5)</f>
        <v>212729.36</v>
      </c>
      <c r="I5" s="17">
        <f>H5*0.88</f>
        <v>187201.8368</v>
      </c>
      <c r="J5" s="34">
        <f>6872.79+140.12</f>
        <v>7012.91</v>
      </c>
      <c r="K5" s="29">
        <f>D5*15</f>
        <v>3278.25</v>
      </c>
      <c r="L5" s="30">
        <f>SUM(I5:K5)*3%</f>
        <v>5924.789904</v>
      </c>
      <c r="M5" s="31">
        <f>SUM(I5:L5)</f>
        <v>203417.786704</v>
      </c>
      <c r="N5" s="31">
        <f>M5/D5</f>
        <v>930.760863436285</v>
      </c>
      <c r="O5" s="32"/>
      <c r="P5" s="33" t="e">
        <f>1-N5/O5</f>
        <v>#DIV/0!</v>
      </c>
    </row>
    <row r="6" ht="28" customHeight="1" spans="1:16">
      <c r="A6" s="13">
        <v>3</v>
      </c>
      <c r="B6" s="3" t="s">
        <v>23</v>
      </c>
      <c r="C6" s="14" t="s">
        <v>24</v>
      </c>
      <c r="D6" s="15">
        <f>5837.89+632</f>
        <v>6469.89</v>
      </c>
      <c r="E6" s="16">
        <v>2122092.5</v>
      </c>
      <c r="F6" s="16">
        <v>548579.45</v>
      </c>
      <c r="G6" s="16">
        <v>1073913.26</v>
      </c>
      <c r="H6" s="17">
        <f>SUM(E6:G6)</f>
        <v>3744585.21</v>
      </c>
      <c r="I6" s="17">
        <f>H6*0.88</f>
        <v>3295234.9848</v>
      </c>
      <c r="J6" s="15">
        <f>97868.86+2702.1</f>
        <v>100570.96</v>
      </c>
      <c r="K6" s="29">
        <f>D6*15</f>
        <v>97048.35</v>
      </c>
      <c r="L6" s="30">
        <f>SUM(I6:K6)*3%</f>
        <v>104785.628844</v>
      </c>
      <c r="M6" s="35">
        <f>I6+J6+K6+L6</f>
        <v>3597639.923644</v>
      </c>
      <c r="N6" s="35">
        <f>M6/(D6)</f>
        <v>556.058901100946</v>
      </c>
      <c r="O6" s="36"/>
      <c r="P6" s="37" t="e">
        <f>1-N6/O6</f>
        <v>#DIV/0!</v>
      </c>
    </row>
    <row r="7" ht="28" customHeight="1" spans="1:16">
      <c r="A7" s="13">
        <v>7</v>
      </c>
      <c r="B7" s="6" t="s">
        <v>25</v>
      </c>
      <c r="C7" s="6"/>
      <c r="D7" s="18">
        <f t="shared" ref="D7:M7" si="0">SUM(D4:D6)</f>
        <v>11758.27</v>
      </c>
      <c r="E7" s="18">
        <f t="shared" si="0"/>
        <v>5643334.26</v>
      </c>
      <c r="F7" s="18">
        <f t="shared" si="0"/>
        <v>930793.95</v>
      </c>
      <c r="G7" s="18">
        <f t="shared" si="0"/>
        <v>1247723.76</v>
      </c>
      <c r="H7" s="19">
        <f t="shared" si="0"/>
        <v>7821851.97</v>
      </c>
      <c r="I7" s="19">
        <f>SUM(I4:I6)</f>
        <v>6883229.7336</v>
      </c>
      <c r="J7" s="18">
        <f t="shared" si="0"/>
        <v>225482.98</v>
      </c>
      <c r="K7" s="18">
        <f t="shared" si="0"/>
        <v>176374.05</v>
      </c>
      <c r="L7" s="18">
        <f t="shared" si="0"/>
        <v>218552.602908</v>
      </c>
      <c r="M7" s="19">
        <f t="shared" si="0"/>
        <v>7503639.366508</v>
      </c>
      <c r="N7" s="19"/>
      <c r="O7" s="16"/>
      <c r="P7" s="33"/>
    </row>
    <row r="8" ht="18" customHeight="1" spans="1:16">
      <c r="A8" s="20" t="s">
        <v>26</v>
      </c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</row>
    <row r="9" ht="19" customHeight="1" spans="1:16">
      <c r="A9" s="20"/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</row>
    <row r="10" ht="20" customHeight="1" spans="1:16">
      <c r="A10" s="20"/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</row>
    <row r="11" ht="22" customHeight="1" spans="1:16">
      <c r="A11" s="20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</row>
    <row r="12" ht="23" customHeight="1" spans="1:16">
      <c r="A12" s="20"/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</row>
    <row r="13" ht="22" customHeight="1" spans="1:16">
      <c r="A13" s="20"/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</row>
  </sheetData>
  <mergeCells count="12">
    <mergeCell ref="A1:P1"/>
    <mergeCell ref="E2:H2"/>
    <mergeCell ref="J2:L2"/>
    <mergeCell ref="M2:N2"/>
    <mergeCell ref="B7:C7"/>
    <mergeCell ref="A2:A3"/>
    <mergeCell ref="D2:D3"/>
    <mergeCell ref="I2:I3"/>
    <mergeCell ref="O2:O3"/>
    <mergeCell ref="P2:P3"/>
    <mergeCell ref="B2:C3"/>
    <mergeCell ref="A8:P13"/>
  </mergeCells>
  <pageMargins left="0.7" right="0.7" top="0.75" bottom="0.75" header="0.3" footer="0.3"/>
  <pageSetup paperSize="8" scale="11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许下承诺永不嵩手</cp:lastModifiedBy>
  <dcterms:created xsi:type="dcterms:W3CDTF">2023-05-12T11:15:00Z</dcterms:created>
  <dcterms:modified xsi:type="dcterms:W3CDTF">2024-08-30T01:27:31Z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212F1B9ADF8E451B992CDE73C45D204C_13</vt:lpwstr>
  </property>
</Properties>
</file>